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autoCompressPictures="0"/>
  <xr:revisionPtr revIDLastSave="244" documentId="13_ncr:1_{10353BDB-7B05-481B-9E37-9426E065AED7}" xr6:coauthVersionLast="47" xr6:coauthVersionMax="47" xr10:uidLastSave="{F7BD2236-7311-4F4C-B972-AE2FD4F593A5}"/>
  <bookViews>
    <workbookView xWindow="-120" yWindow="-120" windowWidth="24240" windowHeight="13020" tabRatio="788" xr2:uid="{00000000-000D-0000-FFFF-FFFF00000000}"/>
  </bookViews>
  <sheets>
    <sheet name="Calendrier" sheetId="14" r:id="rId1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<sst xmlns="http://schemas.openxmlformats.org/spreadsheetml/2006/main" count="156" uniqueCount="137">
  <si>
    <t>LUNDI</t>
  </si>
  <si>
    <t>Notes :</t>
  </si>
  <si>
    <t>août</t>
  </si>
  <si>
    <t>Rentrée</t>
  </si>
  <si>
    <t>Maths finir p.6 n°2 et 5 / Revoir tables 2 à 5</t>
  </si>
  <si>
    <t>Réunion parents 18h00 / Maths revoir p.14</t>
  </si>
  <si>
    <t>Maths revoir p.6 / Revoir Tables 2 à 5</t>
  </si>
  <si>
    <t>C1 +cahier rouge du 06/09</t>
  </si>
  <si>
    <t>G1 + cahier rouge du 03/09 / Signer carnet de liaison / Maths revoir p.7 / Signer cahier violet</t>
  </si>
  <si>
    <t xml:space="preserve">V1 + cahier rouge du 05/09 / Maths revoir p.15  </t>
  </si>
  <si>
    <t>O1 + cahier rouge du 10/09 / Maths revoir p.114 et 115</t>
  </si>
  <si>
    <t>Liste 2 / G2 + cahier rouge du 09/09 / Maths revoir p.15 / Signer cahier violet</t>
  </si>
  <si>
    <t>C2 + C4 + C5 4) + cahier rouge du 13/09 / Maths revoir p.58</t>
  </si>
  <si>
    <t>O1 + cahier rouge du 17/09 / Maths revoir p.116</t>
  </si>
  <si>
    <t>Voc cahier rouge du 12/09 / Histoire frise chronologique</t>
  </si>
  <si>
    <t>C5 + cahier rouge du 20/09 / Maths revoir p.59</t>
  </si>
  <si>
    <t>Liste 3 / G3 + G4 + cahier rouge du 16/09 / Maths revoir p.8 / Signer carnet de liaison +cahier violet + éval histoire</t>
  </si>
  <si>
    <t>Voc cahier rouge du 19/09 / Maths revoir p.5 (tableau) + 8 + 9 / Allemand les nombres (1 à 12)</t>
  </si>
  <si>
    <t>O13 + cahier rouge du 24/09 / Apporter une photo de soi</t>
  </si>
  <si>
    <t>Liste 4 / Grammaire cahier rouge du 23/09 / Maths revoir p.9 / Allemand apprendre jeux cahier n°1 p.12 / Signer cahier violet</t>
  </si>
  <si>
    <t>C5 + cahier rouge du 27/09 / Maths revoir p.60</t>
  </si>
  <si>
    <t>Voc cahier rouge du 26/09 / Maths revoir p.9</t>
  </si>
  <si>
    <t>O2 + cahier rouge du 01/10 / Maths revoir p.52 / Histoire leçon République</t>
  </si>
  <si>
    <t>Liste 1 / G7 + cahier rouge du 30/09 / Maths revoir p.10 / C5 verbes en dre, aindre, eindre, oindre, soudre / Signer cahier violet</t>
  </si>
  <si>
    <t>C5 mettre, battre, vouloir, pouvoir, valoir + cahier rouge du 04/10 /  Maths finir et revoir p.61</t>
  </si>
  <si>
    <t>Voc cahier rouge du 03/10 / Maths revoir p.10</t>
  </si>
  <si>
    <t>V1</t>
  </si>
  <si>
    <t>Liste 2 / G10 + cahier rouge du 07/10 / Maths revoir p.5 à 10 / Signer cahier violet + carnet liaison</t>
  </si>
  <si>
    <t>O2 + cahier rouge du 08/10 / Maths revoir p.53 / Allemand eval leçons 1 et 2</t>
  </si>
  <si>
    <t>C5 verbes à connaître + cahier rouge du 11/10 / Maths revoir p.57 à 62 éval</t>
  </si>
  <si>
    <t>O3 + cahier rouge du 15/10</t>
  </si>
  <si>
    <t>Liste 3 / G8 + cahier rouge du 14/10 / Maths revoir p.41 / Signer cahier violet + éval allemand + eval histoire</t>
  </si>
  <si>
    <t>Conjugaison revoir tableau présent</t>
  </si>
  <si>
    <t>Photo de classe (après-midi) / Piscine / Maths revoir p.41</t>
  </si>
  <si>
    <t>Férié</t>
  </si>
  <si>
    <t>Maths revoir p.16 / Piscine</t>
  </si>
  <si>
    <t>O4 + cahier rouge du 05/11 / Maths revoir p.103 longueur + p.104 / Histoire éval la 3ème République / Signer cahier violet</t>
  </si>
  <si>
    <t>C6 + cahier rouge du 08/11 / Maths revoir p.64</t>
  </si>
  <si>
    <t>O10 + cahier rouge du 12/11 / Maths revoir p.104</t>
  </si>
  <si>
    <t>Liste 4 / G9 + cahier rouge du 04/11 / Maths revoir p.42 / Signer cahier violet</t>
  </si>
  <si>
    <t>C7 + cahier rouge du 15/11 / Maths revoir p.65</t>
  </si>
  <si>
    <t xml:space="preserve">Piscine / Maths revoir p.42 / </t>
  </si>
  <si>
    <t>O5 + cahier rouge du 19/11 / Maths revoir p.105 + tableau contenances p.103</t>
  </si>
  <si>
    <t>C8 + cahier rouge du 22/11 / Maths apprendre triangles p.63</t>
  </si>
  <si>
    <t>Maths revoir p.16 + 17 / Piscine</t>
  </si>
  <si>
    <t xml:space="preserve">Liste 5 / G9 + cahier rouge du 18/11 / Signer cahier violet </t>
  </si>
  <si>
    <t>C9 + cahier rouge du 29/11 / Maths revoir p. 67 ex 1</t>
  </si>
  <si>
    <t>O6 + cahier rouge du 26/11 / Maths revoir p.105 / Allemand éval leçons 3+4</t>
  </si>
  <si>
    <t>G9 + cahier rouge du 25/11 / Maths revoir p.16+17 / Signer cahier violet</t>
  </si>
  <si>
    <t>Piscine / Maths revoir p.18</t>
  </si>
  <si>
    <t>O6 + cahier rouge du 03/12 / maths aprrendre tableau des masses p.103</t>
  </si>
  <si>
    <t>Liste 7 / G17 + cahier rouge du 02/12 / Maths revoir divisions du 05/12 / Signer cahier violet</t>
  </si>
  <si>
    <t xml:space="preserve">C9 + cahier rouge du 06/12 / Maths revoir p. 67 </t>
  </si>
  <si>
    <t>Piscine / Maths revoir divisions cahier rouge</t>
  </si>
  <si>
    <t>O6 + cahier rouge du 10/12 / Maths revoir p.106 / Lecture éval</t>
  </si>
  <si>
    <t>Liste 8 / G11 + cahier rouge du 09/12 / Maths finir et revoir p.18 / Signer cahier violet</t>
  </si>
  <si>
    <t>C10 + chahier rouge du 13/12 / Maths revoir p.63 à 68 éval</t>
  </si>
  <si>
    <t>Piscine / Maths revoir p.43 / Sciences éval signaux</t>
  </si>
  <si>
    <t>O6 + cahier rouge du 17/12 / Maths revoir p.103 à 106</t>
  </si>
  <si>
    <t>G5 + cahier rouge du 16/12 / Maths revoir p.43 / Signer cahier violet + Vendée Globe</t>
  </si>
  <si>
    <t>Maths revoir p.22 et 23</t>
  </si>
  <si>
    <t>O6 + cahier rouge du 07/01</t>
  </si>
  <si>
    <t>Tennis : gourde et chaussures de sport pour l'intérieur / C10 + C11 + cahier rouge du 20/12</t>
  </si>
  <si>
    <t>Liste 9 / G5 + cahier rouge du 06/01/ Maths revoir p.23 et 24 / Signer cahier violet</t>
  </si>
  <si>
    <t>Tennis / C11 + cahier rouge du 10/01 / Maths revoir p.71</t>
  </si>
  <si>
    <t>V2 + cahier rouge du 09/01 / Maths revoir p.24</t>
  </si>
  <si>
    <t>Expression écrite Noël finir texte + dessin / Liste 10 / G6 + cahier rouge du 13/01 / Maths revoir p.25 / Signer cahier violet +eval lecture</t>
  </si>
  <si>
    <t>V2 + cahier rouge du 16/01 / Maths revoir p.26</t>
  </si>
  <si>
    <t>O14 + cahier rouge du 14/01 / Maths revoir p.109 / Signer carnet de liaison</t>
  </si>
  <si>
    <t>Tennis / C10 + C11 + cahier rouge du 17/01 / Maths revoir p.72 / Allemand revoir ex "Wie heisst dein Bruder ?"</t>
  </si>
  <si>
    <t>Liste 11 / G12 + cahier rouge du 20/01 / Maths revoir p.26 / Signer cahier violet</t>
  </si>
  <si>
    <t>C11 + cahier rouge du 24/01 / Maths revoir p.73 et 74 / Tennis</t>
  </si>
  <si>
    <t>O16 + O17 + cahier rouge du 21/01 / Maths revoir p.110 / Allemand éval leçons 5 et 6 / Finir cercle de lecture</t>
  </si>
  <si>
    <t>V3 + cahier rouge du 23/01 / Maths revoir p.27</t>
  </si>
  <si>
    <t>O15 + cahier rouge du 28/01 / Maths revoir p.111 / Apporter livres Inco</t>
  </si>
  <si>
    <t>G13 + G14 + cahier rouge du 27/01 / Liste 12 / Apporter livres Inco / Maths revoir p.27 / Signer cahier violet</t>
  </si>
  <si>
    <t>Géo : éval Se déplacer / C11 + cahier rouge du 31/01 / Maths revoir p.74 / Tennis</t>
  </si>
  <si>
    <t>V4 + cahier rouge du 30/01/ Apporter livres Inco / Maths revoir p.22 à 27 éval / Finir préparation Inco</t>
  </si>
  <si>
    <t>O18 + cahier rouge du 04/02 / Maths revoir p.111</t>
  </si>
  <si>
    <t>G12 à G16 + cahier rouge du 03/02 / Signer cahier violet</t>
  </si>
  <si>
    <t>Maths revoir p.74 et 75</t>
  </si>
  <si>
    <t>Maths revoir p.30 / Sport</t>
  </si>
  <si>
    <t>O24 + cahier rouge du 25/02 / Maths revoir p.108 à 112 (éval) / Après-midi carnaval</t>
  </si>
  <si>
    <t>Liste 13 / G11 + cahier rouge du 24/02 / Maths revoir p.31 / Signer cahier violet</t>
  </si>
  <si>
    <t>Cahier rouge du 28/02 + C11 / Maths revoir p.76</t>
  </si>
  <si>
    <t>V5 + cahier rouge du 27/02 / Sport / Maths revoir p.31</t>
  </si>
  <si>
    <t>O19 + cahier rouge du 04/03</t>
  </si>
  <si>
    <t>V6 + cahier rouge du 06/03</t>
  </si>
  <si>
    <t>Liste 14 / G18 + G19 + cahier rouge du 03/03 / Maths revoir p.32 + finir n° 1 à 4 / Signer cahier violet</t>
  </si>
  <si>
    <t>Allemand éval 7 et 8 (p.32) / C13 + cahier rouge du 07/03 / Maths finir p.77</t>
  </si>
  <si>
    <t>Liste 15 / G20 + cahier rouge du 10/03 / Maths revoir p.32 et 33 Signer cahier violet + éval allemand</t>
  </si>
  <si>
    <t>C12 + cahier rouge du 14/03 / Maths revoir p.78</t>
  </si>
  <si>
    <t>V7 + fiche sens propre/figuré / Maths revoir p.33 / Sport</t>
  </si>
  <si>
    <t>O21 + cahier rouge du 11/03 / Maths revoir p. 98 / Article Inco : finir  corps du texte</t>
  </si>
  <si>
    <t>Liste 16 / G21 + cahier rouge du 17/03 / Maths revoir p.34 / Signer cahier violet</t>
  </si>
  <si>
    <t>C3 (verbes en cer et ger) + cahier rouge du 21/03</t>
  </si>
  <si>
    <t xml:space="preserve">V8 + fiche niveaux de langue / Sport / Maths revoir p.70 à 79 (éval) </t>
  </si>
  <si>
    <t>O20 + cahier rouge du 18/03 / Maths revoir p.99 / Signer mot collège</t>
  </si>
  <si>
    <t>Liste 17 / G21 + cahier rouge du 24/03 / Maths revoir p.34 / Signer cahier violet</t>
  </si>
  <si>
    <t>V12 + cahier rouge du 27/03 / Maths revoir p.35</t>
  </si>
  <si>
    <t>C3 verbes en -eter et -eler + cahier du 28/03 / Maths revoir p.89 / Allemand apprendre verbes p.37 (livre)</t>
  </si>
  <si>
    <t>V9 + cahier rouge du 03/04 / Maths revoir p.35 et 36</t>
  </si>
  <si>
    <t xml:space="preserve">Histoire éval guerres mondiales / O22 + cahier rouge du 25/03 / Maths revoir p.99 / Feuille collège / Finir de recopier l'article de journal </t>
  </si>
  <si>
    <t>O23 + cahier rouge du 01/04 / Maths revoir p.98 et 100 / Signer cahier violet  + éval histoire</t>
  </si>
  <si>
    <t>C3 verbes en -yer /+ cahier rouge du 04/04 / Maths revoir p.90</t>
  </si>
  <si>
    <t>O7 + cahier rouge du 22/04 / Maths revoir p.101 + p.97</t>
  </si>
  <si>
    <t>G21 + cahier rouge du 31/03 / Liste 18 / Maths revoir p.36</t>
  </si>
  <si>
    <t>Pas classe</t>
  </si>
  <si>
    <t>C3 (verbes en -er, -uer, -ouer) + cahier rouge du 25/04 / Maths revoir p.91 / Signer cahier violet</t>
  </si>
  <si>
    <t>C14 + cahier rouge du 02/05 / Maths revoir p.88 à 92 éval</t>
  </si>
  <si>
    <t>Liste 19 / G22 + cahier rouge du 28/04 / Maths revoir p.37 / Allemand éval 9-10 / Signer cahier violet</t>
  </si>
  <si>
    <t>O12 + cahier rouge du 29/04 / Maths revoir p.97 et 101 / Signer carnet liaison</t>
  </si>
  <si>
    <t>O9 + cahier rouge du 06/05 / Maths finir et revoir p.102 (ex 1, 3 et 4) / Lecture finir quetions Lynx</t>
  </si>
  <si>
    <t>Liste 20 / G23 + fiche phrases simple et complexes / Maths revoir p.37 /Signer cahier violet + éval allemand</t>
  </si>
  <si>
    <t>C14 + fiche pqp / Maths revoir p.93</t>
  </si>
  <si>
    <t>V13+V14+cahier rouge du 24/04 / Maths revoir p.38 / Inco : apporter livres</t>
  </si>
  <si>
    <t>Liste 21 / G23 + cahier rouge du 12/05 / Maths revoir p.29 à 38 éval / Signer cahier violet + carnet liaison</t>
  </si>
  <si>
    <t>O8 + cahier rouge du 13/05 / Permis Internet éval</t>
  </si>
  <si>
    <t>C14 + fiche futur antérieur / Maths revoir p.94 et 95</t>
  </si>
  <si>
    <t>V13 + cahier rouge du 15/05 / Allemand mots p.40</t>
  </si>
  <si>
    <t>Orthographe revoir cahier rouge du 20/05 (pluriel) / Maths revoir p.48</t>
  </si>
  <si>
    <t>Liste 22 / G23 + cahier rouge du 19/05 / Maths revoir fiche "règle de trois" / Signer cahier violet + permis Internet</t>
  </si>
  <si>
    <t>C14 + fiche passé antérieur / Maths revoir p.93 à 96 éval</t>
  </si>
  <si>
    <t>Canoë</t>
  </si>
  <si>
    <t>Accrobranche</t>
  </si>
  <si>
    <t>G11 + cahier rouge du 26/05 / Maths revoir règle de trois" + finir n°4 et 5 / Liste 23</t>
  </si>
  <si>
    <t>G24 + cahier rouge du 27/05 / Maths revoir p.49</t>
  </si>
  <si>
    <t>V15 + cahier rouge du 22/05 / Sport / Maths revoir p.49</t>
  </si>
  <si>
    <t>Grammaire G24 + cahier rouge du 03/06 / Maths revoir p.119 / Signer cahier violet</t>
  </si>
  <si>
    <t>V16 + cahier rouge du 05/06 / Sport / Maths revoir p.119</t>
  </si>
  <si>
    <t>C15 + fiche présent du conditionnel / Dossier collège pour les parents / finir carte</t>
  </si>
  <si>
    <t>Conjugaison revoir les 4 tableaux (être, avoir, aimer, réussir) / Maths revoir p.120 / Liste 24 / Signer cahier violet</t>
  </si>
  <si>
    <t>Grammaire revoir cahier rouge du 10/06 / Allemand aprrendre n°7 p45 / Maths eval vitesse et échelle p.118 à 120</t>
  </si>
  <si>
    <t>Maths revoir p.84 / Allemand éval 11-12</t>
  </si>
  <si>
    <t>Maths revoir p.84 et 85 / V10 + cahier rouge du 12/06</t>
  </si>
  <si>
    <t>Kayak : venir en tenue de kayak</t>
  </si>
  <si>
    <t>Signer cahier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</si>
</sst>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53" zoomScale="150" zoomScaleNormal="150" workbookViewId="0">
      <selection activeCell="D154" sqref="D154:H15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2024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3">
      <c r="B3" s="11">
        <f t="array" ref="B3:H3">Jours+1+DATE(Calendrier1an,OptionCalendrier1mois,1)-WEEKDAY(DATE(Calendrier1an,OptionCalendrier1mois,1),OptionJoursemaine)</f>
        <v>45502</v>
      </c>
      <c r="C3" s="11">
        <v>45503</v>
      </c>
      <c r="D3" s="11">
        <v>45504</v>
      </c>
      <c r="E3" s="11">
        <v>45505</v>
      </c>
      <c r="F3" s="11">
        <v>45506</v>
      </c>
      <c r="G3" s="11">
        <v>45507</v>
      </c>
      <c r="H3" s="12">
        <v>45508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Jours+8+DATE(Calendrier1an,OptionCalendrier1mois,1)-WEEKDAY(DATE(Calendrier1an,OptionCalendrier1mois,1),OptionJoursemaine)</f>
        <v>45509</v>
      </c>
      <c r="C5" s="11">
        <v>45510</v>
      </c>
      <c r="D5" s="11">
        <v>45511</v>
      </c>
      <c r="E5" s="11">
        <v>45512</v>
      </c>
      <c r="F5" s="11">
        <v>45513</v>
      </c>
      <c r="G5" s="11">
        <v>45514</v>
      </c>
      <c r="H5" s="12">
        <v>45515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Jours+15+DATE(Calendrier1an,OptionCalendrier1mois,1)-WEEKDAY(DATE(Calendrier1an,OptionCalendrier1mois,1),OptionJoursemaine)</f>
        <v>45516</v>
      </c>
      <c r="C7" s="11">
        <v>45517</v>
      </c>
      <c r="D7" s="11">
        <v>45518</v>
      </c>
      <c r="E7" s="11">
        <v>45519</v>
      </c>
      <c r="F7" s="11">
        <v>45520</v>
      </c>
      <c r="G7" s="11">
        <v>45521</v>
      </c>
      <c r="H7" s="12">
        <v>45522</v>
      </c>
    </row>
    <row r="8" spans="1:8" ht="56.25" customHeight="1" x14ac:dyDescent="0.3">
      <c r="B8" s="7"/>
      <c r="C8" s="7"/>
      <c r="D8" s="7"/>
      <c r="E8" s="7"/>
      <c r="F8" s="7"/>
      <c r="G8" s="7"/>
      <c r="H8" s="8"/>
    </row>
    <row r="9" spans="1:8" ht="16.5" customHeight="1" x14ac:dyDescent="0.3">
      <c r="B9" s="11">
        <f t="array" ref="B9:H9">Jours+22+DATE(Calendrier1an,OptionCalendrier1mois,1)-WEEKDAY(DATE(Calendrier1an,OptionCalendrier1mois,1),OptionJoursemaine)</f>
        <v>45523</v>
      </c>
      <c r="C9" s="11">
        <v>45524</v>
      </c>
      <c r="D9" s="11">
        <v>45525</v>
      </c>
      <c r="E9" s="11">
        <v>45526</v>
      </c>
      <c r="F9" s="11">
        <v>45527</v>
      </c>
      <c r="G9" s="11">
        <v>45528</v>
      </c>
      <c r="H9" s="12">
        <v>45529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ref="B11:H11">Jours+29+DATE(Calendrier1an,OptionCalendrier1mois,1)-WEEKDAY(DATE(Calendrier1an,OptionCalendrier1mois,1),OptionJoursemaine)</f>
        <v>45530</v>
      </c>
      <c r="C11" s="11">
        <v>45531</v>
      </c>
      <c r="D11" s="11">
        <v>45532</v>
      </c>
      <c r="E11" s="11">
        <v>45533</v>
      </c>
      <c r="F11" s="11">
        <v>45534</v>
      </c>
      <c r="G11" s="11">
        <v>45535</v>
      </c>
      <c r="H11" s="12">
        <v>45536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Jours+36+DATE(Calendrier1an,OptionCalendrier1mois,1)-WEEKDAY(DATE(Calendrier1an,OptionCalendrier1mois,1),OptionJoursemaine)</f>
        <v>45537</v>
      </c>
      <c r="C13" s="11">
        <v>45538</v>
      </c>
      <c r="D13" s="17" t="s">
        <v>1</v>
      </c>
      <c r="E13" s="17"/>
      <c r="F13" s="17"/>
      <c r="G13" s="17"/>
      <c r="H13" s="17"/>
    </row>
    <row r="14" spans="1:8" ht="63.75" customHeight="1" x14ac:dyDescent="0.3">
      <c r="B14" s="7"/>
      <c r="C14" s="7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>YEAR(DATE(Calendrier1an,OptionCalendrier1mois+1,1))</f>
        <v>2024</v>
      </c>
      <c r="C15" s="16" t="str">
        <f>TEXT(DATE(Calendrier1an,OptionCalendrier1mois+1,1),"mmmm")</f>
        <v>septembre</v>
      </c>
      <c r="D15" s="16"/>
      <c r="E15" s="16"/>
      <c r="F15" s="6"/>
      <c r="G15" s="6"/>
      <c r="H15" s="2"/>
    </row>
    <row r="16" spans="1:8" ht="14.25" customHeight="1" x14ac:dyDescent="0.3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3">
      <c r="B17" s="11">
        <f t="array" ref="B17:H17">Jours+1+DATE(Calendrier2ans,OptionCalendrier2mois,1)-WEEKDAY(DATE(Calendrier2ans,OptionCalendrier2mois,1),OptionJoursemaine)</f>
        <v>45530</v>
      </c>
      <c r="C17" s="11">
        <v>45531</v>
      </c>
      <c r="D17" s="11">
        <v>45532</v>
      </c>
      <c r="E17" s="11">
        <v>45533</v>
      </c>
      <c r="F17" s="11">
        <v>45534</v>
      </c>
      <c r="G17" s="11">
        <v>45535</v>
      </c>
      <c r="H17" s="12">
        <v>45536</v>
      </c>
    </row>
    <row r="18" spans="1:8" ht="56.25" customHeight="1" x14ac:dyDescent="0.3">
      <c r="B18" s="7"/>
      <c r="C18" s="7"/>
      <c r="D18" s="7"/>
      <c r="E18" s="7"/>
      <c r="F18" s="7"/>
      <c r="G18" s="7"/>
      <c r="H18" s="8"/>
    </row>
    <row r="19" spans="1:8" ht="16.5" customHeight="1" x14ac:dyDescent="0.3">
      <c r="B19" s="11">
        <f t="array" ref="B19:H19">Jours+8+DATE(Calendrier2ans,OptionCalendrier2mois,1)-WEEKDAY(DATE(Calendrier2ans,OptionCalendrier2mois,1),OptionJoursemaine)</f>
        <v>45537</v>
      </c>
      <c r="C19" s="11">
        <v>45538</v>
      </c>
      <c r="D19" s="11">
        <v>45539</v>
      </c>
      <c r="E19" s="11">
        <v>45540</v>
      </c>
      <c r="F19" s="11">
        <v>45541</v>
      </c>
      <c r="G19" s="11">
        <v>45542</v>
      </c>
      <c r="H19" s="12">
        <v>45543</v>
      </c>
    </row>
    <row r="20" spans="1:8" ht="56.25" customHeight="1" x14ac:dyDescent="0.3">
      <c r="B20" s="7" t="s">
        <v>3</v>
      </c>
      <c r="C20" s="7" t="s">
        <v>4</v>
      </c>
      <c r="D20" s="7"/>
      <c r="E20" s="7" t="s">
        <v>6</v>
      </c>
      <c r="F20" s="7" t="s">
        <v>5</v>
      </c>
      <c r="G20" s="7"/>
      <c r="H20" s="8"/>
    </row>
    <row r="21" spans="1:8" ht="16.5" customHeight="1" x14ac:dyDescent="0.3">
      <c r="B21" s="11">
        <f t="array" ref="B21:H21">Jours+15+DATE(Calendrier2ans,OptionCalendrier2mois,1)-WEEKDAY(DATE(Calendrier2ans,OptionCalendrier2mois,1),OptionJoursemaine)</f>
        <v>45544</v>
      </c>
      <c r="C21" s="11">
        <v>45545</v>
      </c>
      <c r="D21" s="11">
        <v>45546</v>
      </c>
      <c r="E21" s="11">
        <v>45547</v>
      </c>
      <c r="F21" s="11">
        <v>45548</v>
      </c>
      <c r="G21" s="11">
        <v>45549</v>
      </c>
      <c r="H21" s="12">
        <v>45550</v>
      </c>
    </row>
    <row r="22" spans="1:8" ht="89.25" customHeight="1" x14ac:dyDescent="0.3">
      <c r="B22" s="7" t="s">
        <v>8</v>
      </c>
      <c r="C22" s="7"/>
      <c r="D22" s="7"/>
      <c r="E22" s="7" t="s">
        <v>9</v>
      </c>
      <c r="F22" s="7" t="s">
        <v>7</v>
      </c>
      <c r="G22" s="7"/>
      <c r="H22" s="8"/>
    </row>
    <row r="23" spans="1:8" ht="16.5" customHeight="1" x14ac:dyDescent="0.3">
      <c r="B23" s="11">
        <f t="array" ref="B23:H23">Jours+22+DATE(Calendrier2ans,OptionCalendrier2mois,1)-WEEKDAY(DATE(Calendrier2ans,OptionCalendrier2mois,1),OptionJoursemaine)</f>
        <v>45551</v>
      </c>
      <c r="C23" s="11">
        <v>45552</v>
      </c>
      <c r="D23" s="11">
        <v>45553</v>
      </c>
      <c r="E23" s="11">
        <v>45554</v>
      </c>
      <c r="F23" s="11">
        <v>45555</v>
      </c>
      <c r="G23" s="11">
        <v>45556</v>
      </c>
      <c r="H23" s="12">
        <v>45557</v>
      </c>
    </row>
    <row r="24" spans="1:8" ht="78" customHeight="1" x14ac:dyDescent="0.3">
      <c r="B24" s="7" t="s">
        <v>11</v>
      </c>
      <c r="C24" s="7" t="s">
        <v>10</v>
      </c>
      <c r="D24" s="7"/>
      <c r="E24" s="7" t="s">
        <v>14</v>
      </c>
      <c r="F24" s="7" t="s">
        <v>12</v>
      </c>
      <c r="G24" s="7"/>
      <c r="H24" s="8"/>
    </row>
    <row r="25" spans="1:8" ht="16.5" customHeight="1" x14ac:dyDescent="0.3">
      <c r="B25" s="11">
        <f t="array" ref="B25:H25">Jours+29+DATE(Calendrier2ans,OptionCalendrier2mois,1)-WEEKDAY(DATE(Calendrier2ans,OptionCalendrier2mois,1),OptionJoursemaine)</f>
        <v>45558</v>
      </c>
      <c r="C25" s="11">
        <v>45559</v>
      </c>
      <c r="D25" s="11">
        <v>45560</v>
      </c>
      <c r="E25" s="11">
        <v>45561</v>
      </c>
      <c r="F25" s="11">
        <v>45562</v>
      </c>
      <c r="G25" s="11">
        <v>45563</v>
      </c>
      <c r="H25" s="12">
        <v>45564</v>
      </c>
    </row>
    <row r="26" spans="1:8" ht="100.5" customHeight="1" x14ac:dyDescent="0.3">
      <c r="B26" s="7" t="s">
        <v>16</v>
      </c>
      <c r="C26" s="7" t="s">
        <v>13</v>
      </c>
      <c r="D26" s="7"/>
      <c r="E26" s="7" t="s">
        <v>17</v>
      </c>
      <c r="F26" s="7" t="s">
        <v>15</v>
      </c>
      <c r="G26" s="7"/>
      <c r="H26" s="9"/>
    </row>
    <row r="27" spans="1:8" ht="16.5" customHeight="1" x14ac:dyDescent="0.3">
      <c r="B27" s="11">
        <f t="array" ref="B27:C27">Jours+36+DATE(Calendrier2ans,OptionCalendrier2mois,1)-WEEKDAY(DATE(Calendrier2ans,OptionCalendrier2mois,1),OptionJoursemaine)</f>
        <v>45565</v>
      </c>
      <c r="C27" s="11">
        <v>45566</v>
      </c>
      <c r="D27" s="15" t="s">
        <v>1</v>
      </c>
      <c r="E27" s="15"/>
      <c r="F27" s="15"/>
      <c r="G27" s="15"/>
      <c r="H27" s="15"/>
    </row>
    <row r="28" spans="1:8" ht="129" customHeight="1" x14ac:dyDescent="0.3">
      <c r="B28" s="7" t="s">
        <v>19</v>
      </c>
      <c r="C28" s="7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>YEAR(DATE(Calendrier2ans,OptionCalendrier2mois+1,1))</f>
        <v>2024</v>
      </c>
      <c r="C29" s="16" t="str">
        <f>TEXT(DATE(Calendrier2ans,OptionCalendrier2mois+1,1),"mmmm")</f>
        <v>octobre</v>
      </c>
      <c r="D29" s="16"/>
      <c r="E29" s="16"/>
      <c r="F29" s="6"/>
      <c r="G29" s="6"/>
      <c r="H29" s="2"/>
    </row>
    <row r="30" spans="1:8" ht="14.25" customHeight="1" x14ac:dyDescent="0.3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3">
      <c r="B31" s="11">
        <f t="array" ref="B31:H31">Jours+1+DATE(Calendrier3ans,OptionCalendrier3mois,1)-WEEKDAY(DATE(Calendrier3ans,OptionCalendrier3mois,1),OptionJoursemaine)</f>
        <v>45565</v>
      </c>
      <c r="C31" s="11">
        <v>45566</v>
      </c>
      <c r="D31" s="11">
        <v>45567</v>
      </c>
      <c r="E31" s="11">
        <v>45568</v>
      </c>
      <c r="F31" s="11">
        <v>45569</v>
      </c>
      <c r="G31" s="11">
        <v>45570</v>
      </c>
      <c r="H31" s="12">
        <v>45571</v>
      </c>
    </row>
    <row r="32" spans="1:8" ht="56.25" customHeight="1" x14ac:dyDescent="0.3">
      <c r="B32" s="7"/>
      <c r="C32" s="7" t="s">
        <v>18</v>
      </c>
      <c r="D32" s="7"/>
      <c r="E32" s="7" t="s">
        <v>21</v>
      </c>
      <c r="F32" s="7" t="s">
        <v>20</v>
      </c>
      <c r="G32" s="7"/>
      <c r="H32" s="8"/>
    </row>
    <row r="33" spans="1:8" ht="16.5" customHeight="1" x14ac:dyDescent="0.3">
      <c r="B33" s="11">
        <f t="array" ref="B33:H33">Jours+8+DATE(Calendrier3ans,OptionCalendrier3mois,1)-WEEKDAY(DATE(Calendrier3ans,OptionCalendrier3mois,1),OptionJoursemaine)</f>
        <v>45572</v>
      </c>
      <c r="C33" s="11">
        <v>45573</v>
      </c>
      <c r="D33" s="11">
        <v>45574</v>
      </c>
      <c r="E33" s="11">
        <v>45575</v>
      </c>
      <c r="F33" s="11">
        <v>45576</v>
      </c>
      <c r="G33" s="11">
        <v>45577</v>
      </c>
      <c r="H33" s="12">
        <v>45578</v>
      </c>
    </row>
    <row r="34" spans="1:8" ht="137.25" customHeight="1" x14ac:dyDescent="0.3">
      <c r="B34" s="7" t="s">
        <v>23</v>
      </c>
      <c r="C34" s="7" t="s">
        <v>22</v>
      </c>
      <c r="D34" s="7"/>
      <c r="E34" s="7" t="s">
        <v>25</v>
      </c>
      <c r="F34" s="7" t="s">
        <v>24</v>
      </c>
      <c r="G34" s="7"/>
      <c r="H34" s="8"/>
    </row>
    <row r="35" spans="1:8" ht="16.5" customHeight="1" x14ac:dyDescent="0.3">
      <c r="B35" s="11">
        <f t="array" ref="B35:H35">Jours+15+DATE(Calendrier3ans,OptionCalendrier3mois,1)-WEEKDAY(DATE(Calendrier3ans,OptionCalendrier3mois,1),OptionJoursemaine)</f>
        <v>45579</v>
      </c>
      <c r="C35" s="11">
        <v>45580</v>
      </c>
      <c r="D35" s="11">
        <v>45581</v>
      </c>
      <c r="E35" s="11">
        <v>45582</v>
      </c>
      <c r="F35" s="11">
        <v>45583</v>
      </c>
      <c r="G35" s="11">
        <v>45584</v>
      </c>
      <c r="H35" s="12">
        <v>45585</v>
      </c>
    </row>
    <row r="36" spans="1:8" ht="100.5" customHeight="1" x14ac:dyDescent="0.3">
      <c r="B36" s="7" t="s">
        <v>27</v>
      </c>
      <c r="C36" s="7" t="s">
        <v>28</v>
      </c>
      <c r="D36" s="7"/>
      <c r="E36" s="7" t="s">
        <v>26</v>
      </c>
      <c r="F36" s="7" t="s">
        <v>29</v>
      </c>
      <c r="G36" s="7"/>
      <c r="H36" s="8"/>
    </row>
    <row r="37" spans="1:8" ht="16.5" customHeight="1" x14ac:dyDescent="0.3">
      <c r="B37" s="11">
        <f t="array" ref="B37:H37">Jours+22+DATE(Calendrier3ans,OptionCalendrier3mois,1)-WEEKDAY(DATE(Calendrier3ans,OptionCalendrier3mois,1),OptionJoursemaine)</f>
        <v>45586</v>
      </c>
      <c r="C37" s="11">
        <v>45587</v>
      </c>
      <c r="D37" s="11">
        <v>45588</v>
      </c>
      <c r="E37" s="11">
        <v>45589</v>
      </c>
      <c r="F37" s="11">
        <v>45590</v>
      </c>
      <c r="G37" s="11">
        <v>45591</v>
      </c>
      <c r="H37" s="12">
        <v>45592</v>
      </c>
    </row>
    <row r="38" spans="1:8" ht="56.25" customHeight="1" x14ac:dyDescent="0.3">
      <c r="B38" s="7"/>
      <c r="C38" s="7"/>
      <c r="D38" s="7"/>
      <c r="E38" s="7"/>
      <c r="F38" s="7"/>
      <c r="G38" s="7"/>
      <c r="H38" s="8"/>
    </row>
    <row r="39" spans="1:8" ht="16.5" customHeight="1" x14ac:dyDescent="0.3">
      <c r="B39" s="11">
        <f t="array" ref="B39:H39">Jours+29+DATE(Calendrier3ans,OptionCalendrier3mois,1)-WEEKDAY(DATE(Calendrier3ans,OptionCalendrier3mois,1),OptionJoursemaine)</f>
        <v>45593</v>
      </c>
      <c r="C39" s="11">
        <v>45594</v>
      </c>
      <c r="D39" s="11">
        <v>45595</v>
      </c>
      <c r="E39" s="11">
        <v>45596</v>
      </c>
      <c r="F39" s="11">
        <v>45597</v>
      </c>
      <c r="G39" s="11">
        <v>45598</v>
      </c>
      <c r="H39" s="12">
        <v>45599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Jours+36+DATE(Calendrier3ans,OptionCalendrier3mois,1)-WEEKDAY(DATE(Calendrier3ans,OptionCalendrier3mois,1),OptionJoursemaine)</f>
        <v>45600</v>
      </c>
      <c r="C41" s="11">
        <v>45601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>YEAR(DATE(Calendrier3ans,OptionCalendrier3mois+1,1))</f>
        <v>2024</v>
      </c>
      <c r="C43" s="16" t="str">
        <f>TEXT(DATE(Calendrier3ans,OptionCalendrier3mois+1,1),"mmmm")</f>
        <v>novembre</v>
      </c>
      <c r="D43" s="16"/>
      <c r="E43" s="16"/>
      <c r="F43" s="6"/>
      <c r="G43" s="6"/>
      <c r="H43" s="2"/>
    </row>
    <row r="44" spans="1:8" ht="14.25" customHeight="1" x14ac:dyDescent="0.3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3">
      <c r="B45" s="11">
        <f t="array" ref="B45:H45">Jours+1+DATE(Calendrier4ans,OptionCalendrier4mois,1)-WEEKDAY(DATE(Calendrier4ans,OptionCalendrier4mois,1),OptionJoursemaine)</f>
        <v>45593</v>
      </c>
      <c r="C45" s="11">
        <v>45594</v>
      </c>
      <c r="D45" s="11">
        <v>45595</v>
      </c>
      <c r="E45" s="11">
        <v>45596</v>
      </c>
      <c r="F45" s="11">
        <v>45597</v>
      </c>
      <c r="G45" s="11">
        <v>45598</v>
      </c>
      <c r="H45" s="12">
        <v>45599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ref="B47:H47">Jours+8+DATE(Calendrier4ans,OptionCalendrier4mois,1)-WEEKDAY(DATE(Calendrier4ans,OptionCalendrier4mois,1),OptionJoursemaine)</f>
        <v>45600</v>
      </c>
      <c r="C47" s="11">
        <v>45601</v>
      </c>
      <c r="D47" s="11">
        <v>45602</v>
      </c>
      <c r="E47" s="11">
        <v>45603</v>
      </c>
      <c r="F47" s="11">
        <v>45604</v>
      </c>
      <c r="G47" s="11">
        <v>45605</v>
      </c>
      <c r="H47" s="12">
        <v>45606</v>
      </c>
    </row>
    <row r="48" spans="1:8" ht="111.75" customHeight="1" x14ac:dyDescent="0.3">
      <c r="B48" s="7" t="s">
        <v>31</v>
      </c>
      <c r="C48" s="7" t="s">
        <v>30</v>
      </c>
      <c r="D48" s="7"/>
      <c r="E48" s="7" t="s">
        <v>33</v>
      </c>
      <c r="F48" s="7" t="s">
        <v>32</v>
      </c>
      <c r="G48" s="7"/>
      <c r="H48" s="8"/>
    </row>
    <row r="49" spans="1:8" ht="16.5" customHeight="1" x14ac:dyDescent="0.3">
      <c r="B49" s="11">
        <f t="array" ref="B49:H49">Jours+15+DATE(Calendrier4ans,OptionCalendrier4mois,1)-WEEKDAY(DATE(Calendrier4ans,OptionCalendrier4mois,1),OptionJoursemaine)</f>
        <v>45607</v>
      </c>
      <c r="C49" s="11">
        <v>45608</v>
      </c>
      <c r="D49" s="11">
        <v>45609</v>
      </c>
      <c r="E49" s="11">
        <v>45610</v>
      </c>
      <c r="F49" s="11">
        <v>45611</v>
      </c>
      <c r="G49" s="11">
        <v>45612</v>
      </c>
      <c r="H49" s="12">
        <v>45613</v>
      </c>
    </row>
    <row r="50" spans="1:8" ht="116.25" customHeight="1" x14ac:dyDescent="0.3">
      <c r="B50" s="7" t="s">
        <v>34</v>
      </c>
      <c r="C50" s="7" t="s">
        <v>36</v>
      </c>
      <c r="D50" s="7"/>
      <c r="E50" s="7" t="s">
        <v>35</v>
      </c>
      <c r="F50" s="7" t="s">
        <v>37</v>
      </c>
      <c r="G50" s="7"/>
      <c r="H50" s="8"/>
    </row>
    <row r="51" spans="1:8" ht="16.5" customHeight="1" x14ac:dyDescent="0.3">
      <c r="B51" s="11">
        <f t="array" ref="B51:H51">Jours+22+DATE(Calendrier4ans,OptionCalendrier4mois,1)-WEEKDAY(DATE(Calendrier4ans,OptionCalendrier4mois,1),OptionJoursemaine)</f>
        <v>45614</v>
      </c>
      <c r="C51" s="11">
        <v>45615</v>
      </c>
      <c r="D51" s="11">
        <v>45616</v>
      </c>
      <c r="E51" s="11">
        <v>45617</v>
      </c>
      <c r="F51" s="11">
        <v>45618</v>
      </c>
      <c r="G51" s="11">
        <v>45619</v>
      </c>
      <c r="H51" s="12">
        <v>45620</v>
      </c>
    </row>
    <row r="52" spans="1:8" ht="89.25" customHeight="1" x14ac:dyDescent="0.3">
      <c r="B52" s="7" t="s">
        <v>39</v>
      </c>
      <c r="C52" s="7" t="s">
        <v>38</v>
      </c>
      <c r="D52" s="7"/>
      <c r="E52" s="7" t="s">
        <v>41</v>
      </c>
      <c r="F52" s="7" t="s">
        <v>40</v>
      </c>
      <c r="G52" s="7"/>
      <c r="H52" s="8"/>
    </row>
    <row r="53" spans="1:8" ht="16.5" customHeight="1" x14ac:dyDescent="0.3">
      <c r="B53" s="11">
        <f t="array" ref="B53:H53">Jours+29+DATE(Calendrier4ans,OptionCalendrier4mois,1)-WEEKDAY(DATE(Calendrier4ans,OptionCalendrier4mois,1),OptionJoursemaine)</f>
        <v>45621</v>
      </c>
      <c r="C53" s="11">
        <v>45622</v>
      </c>
      <c r="D53" s="11">
        <v>45623</v>
      </c>
      <c r="E53" s="11">
        <v>45624</v>
      </c>
      <c r="F53" s="11">
        <v>45625</v>
      </c>
      <c r="G53" s="11">
        <v>45626</v>
      </c>
      <c r="H53" s="12">
        <v>45627</v>
      </c>
    </row>
    <row r="54" spans="1:8" ht="95.25" customHeight="1" x14ac:dyDescent="0.3">
      <c r="B54" s="7" t="s">
        <v>45</v>
      </c>
      <c r="C54" s="7" t="s">
        <v>42</v>
      </c>
      <c r="D54" s="7"/>
      <c r="E54" s="7" t="s">
        <v>44</v>
      </c>
      <c r="F54" s="7" t="s">
        <v>43</v>
      </c>
      <c r="G54" s="7"/>
      <c r="H54" s="9"/>
    </row>
    <row r="55" spans="1:8" ht="16.5" customHeight="1" x14ac:dyDescent="0.3">
      <c r="B55" s="11">
        <f t="array" ref="B55:C55">Jours+36+DATE(Calendrier4ans,OptionCalendrier4mois,1)-WEEKDAY(DATE(Calendrier4ans,OptionCalendrier4mois,1),OptionJoursemaine)</f>
        <v>45628</v>
      </c>
      <c r="C55" s="11">
        <v>45629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>YEAR(DATE(Calendrier4ans,OptionCalendrier4mois+1,1))</f>
        <v>2024</v>
      </c>
      <c r="C57" s="16" t="str">
        <f>TEXT(DATE(Calendrier4ans,OptionCalendrier4mois+1,1),"mmmm")</f>
        <v>décembre</v>
      </c>
      <c r="D57" s="16"/>
      <c r="E57" s="16"/>
      <c r="F57" s="6"/>
      <c r="G57" s="6"/>
      <c r="H57" s="2"/>
    </row>
    <row r="58" spans="1:8" ht="14.25" customHeight="1" x14ac:dyDescent="0.3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3">
      <c r="B59" s="11">
        <f t="array" ref="B59:H59">Jours+1+DATE(Calendrier5ans,OptionCalendrier5mois,1)-WEEKDAY(DATE(Calendrier5ans,OptionCalendrier5mois,1),OptionJoursemaine)</f>
        <v>45621</v>
      </c>
      <c r="C59" s="11">
        <v>45622</v>
      </c>
      <c r="D59" s="11">
        <v>45623</v>
      </c>
      <c r="E59" s="11">
        <v>45624</v>
      </c>
      <c r="F59" s="11">
        <v>45625</v>
      </c>
      <c r="G59" s="11">
        <v>45626</v>
      </c>
      <c r="H59" s="12">
        <v>45627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1">
        <f t="array" ref="B61:H61">Jours+8+DATE(Calendrier5ans,OptionCalendrier5mois,1)-WEEKDAY(DATE(Calendrier5ans,OptionCalendrier5mois,1),OptionJoursemaine)</f>
        <v>45628</v>
      </c>
      <c r="C61" s="11">
        <v>45629</v>
      </c>
      <c r="D61" s="11">
        <v>45630</v>
      </c>
      <c r="E61" s="11">
        <v>45631</v>
      </c>
      <c r="F61" s="11">
        <v>45632</v>
      </c>
      <c r="G61" s="11">
        <v>45633</v>
      </c>
      <c r="H61" s="12">
        <v>45634</v>
      </c>
    </row>
    <row r="62" spans="1:8" ht="78" customHeight="1" x14ac:dyDescent="0.3">
      <c r="B62" s="7" t="s">
        <v>48</v>
      </c>
      <c r="C62" s="7" t="s">
        <v>47</v>
      </c>
      <c r="D62" s="7"/>
      <c r="E62" s="7" t="s">
        <v>49</v>
      </c>
      <c r="F62" s="7" t="s">
        <v>46</v>
      </c>
      <c r="G62" s="7"/>
      <c r="H62" s="8"/>
    </row>
    <row r="63" spans="1:8" ht="16.5" customHeight="1" x14ac:dyDescent="0.3">
      <c r="B63" s="11">
        <f t="array" ref="B63:H63">Jours+15+DATE(Calendrier5ans,OptionCalendrier5mois,1)-WEEKDAY(DATE(Calendrier5ans,OptionCalendrier5mois,1),OptionJoursemaine)</f>
        <v>45635</v>
      </c>
      <c r="C63" s="11">
        <v>45636</v>
      </c>
      <c r="D63" s="11">
        <v>45637</v>
      </c>
      <c r="E63" s="11">
        <v>45638</v>
      </c>
      <c r="F63" s="11">
        <v>45639</v>
      </c>
      <c r="G63" s="11">
        <v>45640</v>
      </c>
      <c r="H63" s="12">
        <v>45641</v>
      </c>
    </row>
    <row r="64" spans="1:8" ht="85.5" customHeight="1" x14ac:dyDescent="0.3">
      <c r="B64" s="7" t="s">
        <v>51</v>
      </c>
      <c r="C64" s="7" t="s">
        <v>50</v>
      </c>
      <c r="D64" s="7"/>
      <c r="E64" s="7" t="s">
        <v>53</v>
      </c>
      <c r="F64" s="7" t="s">
        <v>52</v>
      </c>
      <c r="G64" s="7"/>
      <c r="H64" s="8"/>
    </row>
    <row r="65" spans="1:8" ht="16.5" customHeight="1" x14ac:dyDescent="0.3">
      <c r="B65" s="11">
        <f t="array" ref="B65:H65">Jours+22+DATE(Calendrier5ans,OptionCalendrier5mois,1)-WEEKDAY(DATE(Calendrier5ans,OptionCalendrier5mois,1),OptionJoursemaine)</f>
        <v>45642</v>
      </c>
      <c r="C65" s="11">
        <v>45643</v>
      </c>
      <c r="D65" s="11">
        <v>45644</v>
      </c>
      <c r="E65" s="11">
        <v>45645</v>
      </c>
      <c r="F65" s="11">
        <v>45646</v>
      </c>
      <c r="G65" s="11">
        <v>45647</v>
      </c>
      <c r="H65" s="12">
        <v>45648</v>
      </c>
    </row>
    <row r="66" spans="1:8" ht="92.25" customHeight="1" x14ac:dyDescent="0.3">
      <c r="B66" s="7" t="s">
        <v>55</v>
      </c>
      <c r="C66" s="7" t="s">
        <v>54</v>
      </c>
      <c r="D66" s="7"/>
      <c r="E66" s="7" t="s">
        <v>57</v>
      </c>
      <c r="F66" s="7" t="s">
        <v>56</v>
      </c>
      <c r="G66" s="7"/>
      <c r="H66" s="8"/>
    </row>
    <row r="67" spans="1:8" ht="16.5" customHeight="1" x14ac:dyDescent="0.3">
      <c r="B67" s="11">
        <f t="array" ref="B67:H67">Jours+29+DATE(Calendrier5ans,OptionCalendrier5mois,1)-WEEKDAY(DATE(Calendrier5ans,OptionCalendrier5mois,1),OptionJoursemaine)</f>
        <v>45649</v>
      </c>
      <c r="C67" s="11">
        <v>45650</v>
      </c>
      <c r="D67" s="11">
        <v>45651</v>
      </c>
      <c r="E67" s="11">
        <v>45652</v>
      </c>
      <c r="F67" s="11">
        <v>45653</v>
      </c>
      <c r="G67" s="11">
        <v>45654</v>
      </c>
      <c r="H67" s="12">
        <v>45655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ref="B69:C69">Jours+36+DATE(Calendrier5ans,OptionCalendrier5mois,1)-WEEKDAY(DATE(Calendrier5ans,OptionCalendrier5mois,1),OptionJoursemaine)</f>
        <v>45656</v>
      </c>
      <c r="C69" s="11">
        <v>45657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3"/>
      <c r="E70" s="13"/>
      <c r="F70" s="13"/>
      <c r="G70" s="13"/>
      <c r="H70" s="13"/>
    </row>
    <row r="71" spans="1:8" ht="54" customHeight="1" x14ac:dyDescent="0.7">
      <c r="A71" s="2"/>
      <c r="B71" s="1">
        <f>YEAR(DATE(Calendrier5ans,OptionCalendrier5mois+1,1))</f>
        <v>2025</v>
      </c>
      <c r="C71" s="16" t="str">
        <f>TEXT(DATE(Calendrier5ans,OptionCalendrier5mois+1,1),"mmmm")</f>
        <v>janvier</v>
      </c>
      <c r="D71" s="16"/>
      <c r="E71" s="16"/>
      <c r="F71" s="6"/>
      <c r="G71" s="6"/>
      <c r="H71" s="2"/>
    </row>
    <row r="72" spans="1:8" ht="14.25" customHeight="1" x14ac:dyDescent="0.3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3">
      <c r="B73" s="11">
        <f t="array" ref="B73:H73">Jours+1+DATE(Calendrier6ans,OptionCalendrier6mois,1)-WEEKDAY(DATE(Calendrier6ans,OptionCalendrier6mois,1),OptionJoursemaine)</f>
        <v>45656</v>
      </c>
      <c r="C73" s="11">
        <v>45657</v>
      </c>
      <c r="D73" s="11">
        <v>45658</v>
      </c>
      <c r="E73" s="11">
        <v>45659</v>
      </c>
      <c r="F73" s="11">
        <v>45660</v>
      </c>
      <c r="G73" s="11">
        <v>45661</v>
      </c>
      <c r="H73" s="12">
        <v>45662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Jours+8+DATE(Calendrier6ans,OptionCalendrier6mois,1)-WEEKDAY(DATE(Calendrier6ans,OptionCalendrier6mois,1),OptionJoursemaine)</f>
        <v>45663</v>
      </c>
      <c r="C75" s="11">
        <v>45664</v>
      </c>
      <c r="D75" s="11">
        <v>45665</v>
      </c>
      <c r="E75" s="11">
        <v>45666</v>
      </c>
      <c r="F75" s="11">
        <v>45667</v>
      </c>
      <c r="G75" s="11">
        <v>45668</v>
      </c>
      <c r="H75" s="12">
        <v>45669</v>
      </c>
    </row>
    <row r="76" spans="1:8" ht="94.5" customHeight="1" x14ac:dyDescent="0.3">
      <c r="B76" s="7" t="s">
        <v>59</v>
      </c>
      <c r="C76" s="7" t="s">
        <v>58</v>
      </c>
      <c r="D76" s="7"/>
      <c r="E76" s="7" t="s">
        <v>60</v>
      </c>
      <c r="F76" s="7" t="s">
        <v>62</v>
      </c>
      <c r="G76" s="7"/>
      <c r="H76" s="8"/>
    </row>
    <row r="77" spans="1:8" ht="16.5" customHeight="1" x14ac:dyDescent="0.3">
      <c r="B77" s="11">
        <f t="array" ref="B77:H77">Jours+15+DATE(Calendrier6ans,OptionCalendrier6mois,1)-WEEKDAY(DATE(Calendrier6ans,OptionCalendrier6mois,1),OptionJoursemaine)</f>
        <v>45670</v>
      </c>
      <c r="C77" s="11">
        <v>45671</v>
      </c>
      <c r="D77" s="11">
        <v>45672</v>
      </c>
      <c r="E77" s="11">
        <v>45673</v>
      </c>
      <c r="F77" s="11">
        <v>45674</v>
      </c>
      <c r="G77" s="11">
        <v>45675</v>
      </c>
      <c r="H77" s="12">
        <v>45676</v>
      </c>
    </row>
    <row r="78" spans="1:8" ht="93.75" customHeight="1" x14ac:dyDescent="0.3">
      <c r="B78" s="7" t="s">
        <v>63</v>
      </c>
      <c r="C78" s="7" t="s">
        <v>61</v>
      </c>
      <c r="D78" s="7"/>
      <c r="E78" s="7" t="s">
        <v>65</v>
      </c>
      <c r="F78" s="7" t="s">
        <v>64</v>
      </c>
      <c r="G78" s="7"/>
      <c r="H78" s="8"/>
    </row>
    <row r="79" spans="1:8" ht="16.5" customHeight="1" x14ac:dyDescent="0.3">
      <c r="B79" s="11">
        <f t="array" ref="B79:H79">Jours+22+DATE(Calendrier6ans,OptionCalendrier6mois,1)-WEEKDAY(DATE(Calendrier6ans,OptionCalendrier6mois,1),OptionJoursemaine)</f>
        <v>45677</v>
      </c>
      <c r="C79" s="11">
        <v>45678</v>
      </c>
      <c r="D79" s="11">
        <v>45679</v>
      </c>
      <c r="E79" s="11">
        <v>45680</v>
      </c>
      <c r="F79" s="11">
        <v>45681</v>
      </c>
      <c r="G79" s="11">
        <v>45682</v>
      </c>
      <c r="H79" s="12">
        <v>45683</v>
      </c>
    </row>
    <row r="80" spans="1:8" ht="131.25" customHeight="1" x14ac:dyDescent="0.3">
      <c r="B80" s="7" t="s">
        <v>66</v>
      </c>
      <c r="C80" s="7" t="s">
        <v>68</v>
      </c>
      <c r="D80" s="7"/>
      <c r="E80" s="7" t="s">
        <v>67</v>
      </c>
      <c r="F80" s="7" t="s">
        <v>69</v>
      </c>
      <c r="G80" s="7"/>
      <c r="H80" s="8"/>
    </row>
    <row r="81" spans="1:8" ht="16.5" customHeight="1" x14ac:dyDescent="0.3">
      <c r="B81" s="11">
        <f t="array" ref="B81:H81">Jours+29+DATE(Calendrier6ans,OptionCalendrier6mois,1)-WEEKDAY(DATE(Calendrier6ans,OptionCalendrier6mois,1),OptionJoursemaine)</f>
        <v>45684</v>
      </c>
      <c r="C81" s="11">
        <v>45685</v>
      </c>
      <c r="D81" s="11">
        <v>45686</v>
      </c>
      <c r="E81" s="11">
        <v>45687</v>
      </c>
      <c r="F81" s="11">
        <v>45688</v>
      </c>
      <c r="G81" s="11">
        <v>45689</v>
      </c>
      <c r="H81" s="12">
        <v>45690</v>
      </c>
    </row>
    <row r="82" spans="1:8" ht="129" customHeight="1" x14ac:dyDescent="0.3">
      <c r="B82" s="7" t="s">
        <v>70</v>
      </c>
      <c r="C82" s="7" t="s">
        <v>72</v>
      </c>
      <c r="D82" s="7"/>
      <c r="E82" s="7" t="s">
        <v>73</v>
      </c>
      <c r="F82" s="7" t="s">
        <v>71</v>
      </c>
      <c r="G82" s="7"/>
      <c r="H82" s="9"/>
    </row>
    <row r="83" spans="1:8" ht="16.5" customHeight="1" x14ac:dyDescent="0.3">
      <c r="B83" s="11">
        <f t="array" ref="B83:C83">Jours+36+DATE(Calendrier6ans,OptionCalendrier6mois,1)-WEEKDAY(DATE(Calendrier6ans,OptionCalendrier6mois,1),OptionJoursemaine)</f>
        <v>45691</v>
      </c>
      <c r="C83" s="11">
        <v>45692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>YEAR(DATE(Calendrier6ans,OptionCalendrier6mois+1,1))</f>
        <v>2025</v>
      </c>
      <c r="C85" s="16" t="str">
        <f>TEXT(DATE(Calendrier6ans,OptionCalendrier6mois+1,1),"mmmm")</f>
        <v>février</v>
      </c>
      <c r="D85" s="16"/>
      <c r="E85" s="16"/>
      <c r="F85" s="6"/>
      <c r="G85" s="6"/>
      <c r="H85" s="2"/>
    </row>
    <row r="86" spans="1:8" ht="14.25" customHeight="1" x14ac:dyDescent="0.3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3">
      <c r="B87" s="11">
        <f t="array" ref="B87:H87">Jours+1+DATE(Calendrier7ans,OptionCalendrier7mois,1)-WEEKDAY(DATE(Calendrier7ans,OptionCalendrier7mois,1),OptionJoursemaine)</f>
        <v>45684</v>
      </c>
      <c r="C87" s="11">
        <v>45685</v>
      </c>
      <c r="D87" s="11">
        <v>45686</v>
      </c>
      <c r="E87" s="11">
        <v>45687</v>
      </c>
      <c r="F87" s="11">
        <v>45688</v>
      </c>
      <c r="G87" s="11">
        <v>45689</v>
      </c>
      <c r="H87" s="12">
        <v>45690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Jours+8+DATE(Calendrier7ans,OptionCalendrier7mois,1)-WEEKDAY(DATE(Calendrier7ans,OptionCalendrier7mois,1),OptionJoursemaine)</f>
        <v>45691</v>
      </c>
      <c r="C89" s="11">
        <v>45692</v>
      </c>
      <c r="D89" s="11">
        <v>45693</v>
      </c>
      <c r="E89" s="11">
        <v>45694</v>
      </c>
      <c r="F89" s="11">
        <v>45695</v>
      </c>
      <c r="G89" s="11">
        <v>45696</v>
      </c>
      <c r="H89" s="12">
        <v>45697</v>
      </c>
    </row>
    <row r="90" spans="1:8" ht="117.75" customHeight="1" x14ac:dyDescent="0.3">
      <c r="B90" s="7" t="s">
        <v>75</v>
      </c>
      <c r="C90" s="7" t="s">
        <v>74</v>
      </c>
      <c r="D90" s="7"/>
      <c r="E90" s="7" t="s">
        <v>77</v>
      </c>
      <c r="F90" s="7" t="s">
        <v>76</v>
      </c>
      <c r="G90" s="7"/>
      <c r="H90" s="8"/>
    </row>
    <row r="91" spans="1:8" ht="16.5" customHeight="1" x14ac:dyDescent="0.3">
      <c r="B91" s="11">
        <f t="array" ref="B91:H91">Jours+15+DATE(Calendrier7ans,OptionCalendrier7mois,1)-WEEKDAY(DATE(Calendrier7ans,OptionCalendrier7mois,1),OptionJoursemaine)</f>
        <v>45698</v>
      </c>
      <c r="C91" s="11">
        <v>45699</v>
      </c>
      <c r="D91" s="11">
        <v>45700</v>
      </c>
      <c r="E91" s="11">
        <v>45701</v>
      </c>
      <c r="F91" s="11">
        <v>45702</v>
      </c>
      <c r="G91" s="11">
        <v>45703</v>
      </c>
      <c r="H91" s="12">
        <v>45704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Jours+22+DATE(Calendrier7ans,OptionCalendrier7mois,1)-WEEKDAY(DATE(Calendrier7ans,OptionCalendrier7mois,1),OptionJoursemaine)</f>
        <v>45705</v>
      </c>
      <c r="C93" s="11">
        <v>45706</v>
      </c>
      <c r="D93" s="11">
        <v>45707</v>
      </c>
      <c r="E93" s="11">
        <v>45708</v>
      </c>
      <c r="F93" s="11">
        <v>45709</v>
      </c>
      <c r="G93" s="11">
        <v>45710</v>
      </c>
      <c r="H93" s="12">
        <v>45711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Jours+29+DATE(Calendrier7ans,OptionCalendrier7mois,1)-WEEKDAY(DATE(Calendrier7ans,OptionCalendrier7mois,1),OptionJoursemaine)</f>
        <v>45712</v>
      </c>
      <c r="C95" s="11">
        <v>45713</v>
      </c>
      <c r="D95" s="11">
        <v>45714</v>
      </c>
      <c r="E95" s="11">
        <v>45715</v>
      </c>
      <c r="F95" s="11">
        <v>45716</v>
      </c>
      <c r="G95" s="11">
        <v>45717</v>
      </c>
      <c r="H95" s="12">
        <v>45718</v>
      </c>
    </row>
    <row r="96" spans="1:8" ht="71.25" customHeight="1" x14ac:dyDescent="0.3">
      <c r="B96" s="7" t="s">
        <v>79</v>
      </c>
      <c r="C96" s="7" t="s">
        <v>78</v>
      </c>
      <c r="D96" s="7"/>
      <c r="E96" s="7" t="s">
        <v>81</v>
      </c>
      <c r="F96" s="7" t="s">
        <v>80</v>
      </c>
      <c r="G96" s="7"/>
      <c r="H96" s="9"/>
    </row>
    <row r="97" spans="1:8" ht="16.5" customHeight="1" x14ac:dyDescent="0.3">
      <c r="B97" s="11">
        <f t="array" ref="B97:C97">Jours+36+DATE(Calendrier7ans,OptionCalendrier7mois,1)-WEEKDAY(DATE(Calendrier7ans,OptionCalendrier7mois,1),OptionJoursemaine)</f>
        <v>45719</v>
      </c>
      <c r="C97" s="11">
        <v>45720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3"/>
      <c r="E98" s="13"/>
      <c r="F98" s="13"/>
      <c r="G98" s="13"/>
      <c r="H98" s="13"/>
    </row>
    <row r="99" spans="1:8" ht="54" customHeight="1" x14ac:dyDescent="0.7">
      <c r="A99" s="2"/>
      <c r="B99" s="1">
        <f>YEAR(DATE(Calendrier7ans,OptionCalendrier7mois+1,1))</f>
        <v>2025</v>
      </c>
      <c r="C99" s="16" t="str">
        <f>TEXT(DATE(Calendrier7ans,OptionCalendrier7mois+1,1),"mmmm")</f>
        <v>mars</v>
      </c>
      <c r="D99" s="16"/>
      <c r="E99" s="16"/>
      <c r="F99" s="6"/>
      <c r="G99" s="6"/>
      <c r="H99" s="2"/>
    </row>
    <row r="100" spans="1:8" ht="14.25" customHeight="1" x14ac:dyDescent="0.3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3">
      <c r="B101" s="11">
        <f t="array" ref="B101:H101">Jours+1+DATE(Calendrier8ans,OptionCalendrier8mois,1)-WEEKDAY(DATE(Calendrier8ans,OptionCalendrier8mois,1),OptionJoursemaine)</f>
        <v>45712</v>
      </c>
      <c r="C101" s="11">
        <v>45713</v>
      </c>
      <c r="D101" s="11">
        <v>45714</v>
      </c>
      <c r="E101" s="11">
        <v>45715</v>
      </c>
      <c r="F101" s="11">
        <v>45716</v>
      </c>
      <c r="G101" s="11">
        <v>45717</v>
      </c>
      <c r="H101" s="12">
        <v>45718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Jours+8+DATE(Calendrier8ans,OptionCalendrier8mois,1)-WEEKDAY(DATE(Calendrier8ans,OptionCalendrier8mois,1),OptionJoursemaine)</f>
        <v>45719</v>
      </c>
      <c r="C103" s="11">
        <v>45720</v>
      </c>
      <c r="D103" s="11">
        <v>45721</v>
      </c>
      <c r="E103" s="11">
        <v>45722</v>
      </c>
      <c r="F103" s="11">
        <v>45723</v>
      </c>
      <c r="G103" s="11">
        <v>45724</v>
      </c>
      <c r="H103" s="12">
        <v>45725</v>
      </c>
    </row>
    <row r="104" spans="1:8" ht="94.5" customHeight="1" x14ac:dyDescent="0.3">
      <c r="B104" s="7" t="s">
        <v>83</v>
      </c>
      <c r="C104" s="7" t="s">
        <v>82</v>
      </c>
      <c r="D104" s="7"/>
      <c r="E104" s="7" t="s">
        <v>85</v>
      </c>
      <c r="F104" s="7" t="s">
        <v>84</v>
      </c>
      <c r="G104" s="7"/>
      <c r="H104" s="8"/>
    </row>
    <row r="105" spans="1:8" ht="16.5" customHeight="1" x14ac:dyDescent="0.3">
      <c r="B105" s="11">
        <f t="array" ref="B105:H105">Jours+15+DATE(Calendrier8ans,OptionCalendrier8mois,1)-WEEKDAY(DATE(Calendrier8ans,OptionCalendrier8mois,1),OptionJoursemaine)</f>
        <v>45726</v>
      </c>
      <c r="C105" s="11">
        <v>45727</v>
      </c>
      <c r="D105" s="11">
        <v>45728</v>
      </c>
      <c r="E105" s="11">
        <v>45729</v>
      </c>
      <c r="F105" s="11">
        <v>45730</v>
      </c>
      <c r="G105" s="11">
        <v>45731</v>
      </c>
      <c r="H105" s="12">
        <v>45732</v>
      </c>
    </row>
    <row r="106" spans="1:8" ht="107.25" customHeight="1" x14ac:dyDescent="0.3">
      <c r="B106" s="7" t="s">
        <v>88</v>
      </c>
      <c r="C106" s="7" t="s">
        <v>86</v>
      </c>
      <c r="D106" s="7"/>
      <c r="E106" s="7" t="s">
        <v>87</v>
      </c>
      <c r="F106" s="7" t="s">
        <v>89</v>
      </c>
      <c r="G106" s="7"/>
      <c r="H106" s="8"/>
    </row>
    <row r="107" spans="1:8" ht="16.5" customHeight="1" x14ac:dyDescent="0.3">
      <c r="B107" s="11">
        <f t="array" ref="B107:H107">Jours+22+DATE(Calendrier8ans,OptionCalendrier8mois,1)-WEEKDAY(DATE(Calendrier8ans,OptionCalendrier8mois,1),OptionJoursemaine)</f>
        <v>45733</v>
      </c>
      <c r="C107" s="11">
        <v>45734</v>
      </c>
      <c r="D107" s="11">
        <v>45735</v>
      </c>
      <c r="E107" s="11">
        <v>45736</v>
      </c>
      <c r="F107" s="11">
        <v>45737</v>
      </c>
      <c r="G107" s="11">
        <v>45738</v>
      </c>
      <c r="H107" s="12">
        <v>45739</v>
      </c>
    </row>
    <row r="108" spans="1:8" ht="100.5" customHeight="1" x14ac:dyDescent="0.3">
      <c r="B108" s="7" t="s">
        <v>90</v>
      </c>
      <c r="C108" s="7" t="s">
        <v>93</v>
      </c>
      <c r="D108" s="7"/>
      <c r="E108" s="7" t="s">
        <v>92</v>
      </c>
      <c r="F108" s="7" t="s">
        <v>91</v>
      </c>
      <c r="G108" s="7"/>
      <c r="H108" s="8"/>
    </row>
    <row r="109" spans="1:8" ht="16.5" customHeight="1" x14ac:dyDescent="0.3">
      <c r="B109" s="11">
        <f t="array" ref="B109:H109">Jours+29+DATE(Calendrier8ans,OptionCalendrier8mois,1)-WEEKDAY(DATE(Calendrier8ans,OptionCalendrier8mois,1),OptionJoursemaine)</f>
        <v>45740</v>
      </c>
      <c r="C109" s="11">
        <v>45741</v>
      </c>
      <c r="D109" s="11">
        <v>45742</v>
      </c>
      <c r="E109" s="11">
        <v>45743</v>
      </c>
      <c r="F109" s="11">
        <v>45744</v>
      </c>
      <c r="G109" s="11">
        <v>45745</v>
      </c>
      <c r="H109" s="12">
        <v>45746</v>
      </c>
    </row>
    <row r="110" spans="1:8" ht="78.75" customHeight="1" x14ac:dyDescent="0.3">
      <c r="B110" s="7" t="s">
        <v>94</v>
      </c>
      <c r="C110" s="7" t="s">
        <v>97</v>
      </c>
      <c r="D110" s="7"/>
      <c r="E110" s="7" t="s">
        <v>96</v>
      </c>
      <c r="F110" s="7" t="s">
        <v>95</v>
      </c>
      <c r="G110" s="7"/>
      <c r="H110" s="9"/>
    </row>
    <row r="111" spans="1:8" ht="16.5" customHeight="1" x14ac:dyDescent="0.3">
      <c r="B111" s="11">
        <f t="array" ref="B111:C111">Jours+36+DATE(Calendrier8ans,OptionCalendrier8mois,1)-WEEKDAY(DATE(Calendrier8ans,OptionCalendrier8mois,1),OptionJoursemaine)</f>
        <v>45747</v>
      </c>
      <c r="C111" s="11">
        <v>45748</v>
      </c>
      <c r="D111" s="14" t="s">
        <v>1</v>
      </c>
      <c r="E111" s="15"/>
      <c r="F111" s="15"/>
      <c r="G111" s="15"/>
      <c r="H111" s="15"/>
    </row>
    <row r="112" spans="1:8" ht="92.25" customHeight="1" x14ac:dyDescent="0.3">
      <c r="B112" s="7" t="s">
        <v>98</v>
      </c>
      <c r="C112" s="7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>YEAR(DATE(Calendrier8ans,OptionCalendrier8mois+1,1))</f>
        <v>2025</v>
      </c>
      <c r="C113" s="16" t="str">
        <f>TEXT(DATE(Calendrier8ans,OptionCalendrier8mois+1,1),"mmmm")</f>
        <v>avril</v>
      </c>
      <c r="D113" s="16"/>
      <c r="E113" s="16"/>
      <c r="F113" s="6"/>
      <c r="G113" s="6"/>
      <c r="H113" s="2"/>
    </row>
    <row r="114" spans="1:8" ht="14.25" customHeight="1" x14ac:dyDescent="0.3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3">
      <c r="B115" s="11">
        <f t="array" ref="B115:H115">Jours+1+DATE(Calendrier9ans,OptionCalendrier9mois,1)-WEEKDAY(DATE(Calendrier9ans,OptionCalendrier9mois,1),OptionJoursemaine)</f>
        <v>45747</v>
      </c>
      <c r="C115" s="11">
        <v>45748</v>
      </c>
      <c r="D115" s="11">
        <v>45749</v>
      </c>
      <c r="E115" s="11">
        <v>45750</v>
      </c>
      <c r="F115" s="11">
        <v>45751</v>
      </c>
      <c r="G115" s="11">
        <v>45752</v>
      </c>
      <c r="H115" s="12">
        <v>45753</v>
      </c>
    </row>
    <row r="116" spans="1:8" ht="148.5" customHeight="1" x14ac:dyDescent="0.3">
      <c r="B116" s="7"/>
      <c r="C116" s="7" t="s">
        <v>102</v>
      </c>
      <c r="D116" s="7"/>
      <c r="E116" s="7" t="s">
        <v>99</v>
      </c>
      <c r="F116" s="7" t="s">
        <v>100</v>
      </c>
      <c r="G116" s="7"/>
      <c r="H116" s="8"/>
    </row>
    <row r="117" spans="1:8" ht="16.5" customHeight="1" x14ac:dyDescent="0.3">
      <c r="B117" s="11">
        <f t="array" ref="B117:H117">Jours+8+DATE(Calendrier9ans,OptionCalendrier9mois,1)-WEEKDAY(DATE(Calendrier9ans,OptionCalendrier9mois,1),OptionJoursemaine)</f>
        <v>45754</v>
      </c>
      <c r="C117" s="11">
        <v>45755</v>
      </c>
      <c r="D117" s="11">
        <v>45756</v>
      </c>
      <c r="E117" s="11">
        <v>45757</v>
      </c>
      <c r="F117" s="11">
        <v>45758</v>
      </c>
      <c r="G117" s="11">
        <v>45759</v>
      </c>
      <c r="H117" s="12">
        <v>45760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ref="B119:H119">Jours+15+DATE(Calendrier9ans,OptionCalendrier9mois,1)-WEEKDAY(DATE(Calendrier9ans,OptionCalendrier9mois,1),OptionJoursemaine)</f>
        <v>45761</v>
      </c>
      <c r="C119" s="11">
        <v>45762</v>
      </c>
      <c r="D119" s="11">
        <v>45763</v>
      </c>
      <c r="E119" s="11">
        <v>45764</v>
      </c>
      <c r="F119" s="11">
        <v>45765</v>
      </c>
      <c r="G119" s="11">
        <v>45766</v>
      </c>
      <c r="H119" s="12">
        <v>45767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ref="B121:H121">Jours+22+DATE(Calendrier9ans,OptionCalendrier9mois,1)-WEEKDAY(DATE(Calendrier9ans,OptionCalendrier9mois,1),OptionJoursemaine)</f>
        <v>45768</v>
      </c>
      <c r="C121" s="11">
        <v>45769</v>
      </c>
      <c r="D121" s="11">
        <v>45770</v>
      </c>
      <c r="E121" s="11">
        <v>45771</v>
      </c>
      <c r="F121" s="11">
        <v>45772</v>
      </c>
      <c r="G121" s="11">
        <v>45773</v>
      </c>
      <c r="H121" s="12">
        <v>45774</v>
      </c>
    </row>
    <row r="122" spans="1:8" ht="92.25" customHeight="1" x14ac:dyDescent="0.3">
      <c r="B122" s="7" t="s">
        <v>34</v>
      </c>
      <c r="C122" s="7" t="s">
        <v>103</v>
      </c>
      <c r="D122" s="7"/>
      <c r="E122" s="7" t="s">
        <v>101</v>
      </c>
      <c r="F122" s="7" t="s">
        <v>104</v>
      </c>
      <c r="G122" s="7"/>
      <c r="H122" s="8"/>
    </row>
    <row r="123" spans="1:8" ht="16.5" customHeight="1" x14ac:dyDescent="0.3">
      <c r="B123" s="11">
        <f t="array" ref="B123:H123">Jours+29+DATE(Calendrier9ans,OptionCalendrier9mois,1)-WEEKDAY(DATE(Calendrier9ans,OptionCalendrier9mois,1),OptionJoursemaine)</f>
        <v>45775</v>
      </c>
      <c r="C123" s="11">
        <v>45776</v>
      </c>
      <c r="D123" s="11">
        <v>45777</v>
      </c>
      <c r="E123" s="11">
        <v>45778</v>
      </c>
      <c r="F123" s="11">
        <v>45779</v>
      </c>
      <c r="G123" s="11">
        <v>45780</v>
      </c>
      <c r="H123" s="12">
        <v>45781</v>
      </c>
    </row>
    <row r="124" spans="1:8" ht="66.75" customHeight="1" x14ac:dyDescent="0.3">
      <c r="B124" s="7" t="s">
        <v>106</v>
      </c>
      <c r="C124" s="7" t="s">
        <v>105</v>
      </c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Jours+36+DATE(Calendrier9ans,OptionCalendrier9mois,1)-WEEKDAY(DATE(Calendrier9ans,OptionCalendrier9mois,1),OptionJoursemaine)</f>
        <v>45782</v>
      </c>
      <c r="C125" s="11">
        <v>45783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>YEAR(DATE(Calendrier9ans,OptionCalendrier9mois+1,1))</f>
        <v>2025</v>
      </c>
      <c r="C127" s="16" t="str">
        <f>TEXT(DATE(Calendrier9ans,OptionCalendrier9mois+1,1),"mmmm")</f>
        <v>mai</v>
      </c>
      <c r="D127" s="16"/>
      <c r="E127" s="16"/>
      <c r="F127" s="6"/>
      <c r="G127" s="6"/>
      <c r="H127" s="2"/>
    </row>
    <row r="128" spans="1:8" ht="14.25" customHeight="1" x14ac:dyDescent="0.3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3">
      <c r="B129" s="11">
        <f t="array" ref="B129:H129">Jours+1+DATE(Calendrier10ans,OptionCalendrier10mois,1)-WEEKDAY(DATE(Calendrier10ans,OptionCalendrier10mois,1),OptionJoursemaine)</f>
        <v>45775</v>
      </c>
      <c r="C129" s="11">
        <v>45776</v>
      </c>
      <c r="D129" s="11">
        <v>45777</v>
      </c>
      <c r="E129" s="11">
        <v>45778</v>
      </c>
      <c r="F129" s="11">
        <v>45779</v>
      </c>
      <c r="G129" s="11">
        <v>45780</v>
      </c>
      <c r="H129" s="12">
        <v>45781</v>
      </c>
    </row>
    <row r="130" spans="2:8" ht="102.75" customHeight="1" x14ac:dyDescent="0.3">
      <c r="B130" s="7"/>
      <c r="C130" s="7"/>
      <c r="D130" s="7"/>
      <c r="E130" s="7" t="s">
        <v>34</v>
      </c>
      <c r="F130" s="7" t="s">
        <v>108</v>
      </c>
      <c r="G130" s="7"/>
      <c r="H130" s="8"/>
    </row>
    <row r="131" spans="2:8" ht="16.5" customHeight="1" x14ac:dyDescent="0.3">
      <c r="B131" s="11">
        <f t="array" ref="B131:H131">Jours+8+DATE(Calendrier10ans,OptionCalendrier10mois,1)-WEEKDAY(DATE(Calendrier10ans,OptionCalendrier10mois,1),OptionJoursemaine)</f>
        <v>45782</v>
      </c>
      <c r="C131" s="11">
        <v>45783</v>
      </c>
      <c r="D131" s="11">
        <v>45784</v>
      </c>
      <c r="E131" s="11">
        <v>45785</v>
      </c>
      <c r="F131" s="11">
        <v>45786</v>
      </c>
      <c r="G131" s="11">
        <v>45787</v>
      </c>
      <c r="H131" s="12">
        <v>45788</v>
      </c>
    </row>
    <row r="132" spans="2:8" ht="106.5" customHeight="1" x14ac:dyDescent="0.3">
      <c r="B132" s="7" t="s">
        <v>110</v>
      </c>
      <c r="C132" s="7" t="s">
        <v>111</v>
      </c>
      <c r="D132" s="7"/>
      <c r="E132" s="7" t="s">
        <v>34</v>
      </c>
      <c r="F132" s="7" t="s">
        <v>109</v>
      </c>
      <c r="G132" s="7"/>
      <c r="H132" s="8"/>
    </row>
    <row r="133" spans="2:8" ht="16.5" customHeight="1" x14ac:dyDescent="0.3">
      <c r="B133" s="11">
        <f t="array" ref="B133:H133">Jours+15+DATE(Calendrier10ans,OptionCalendrier10mois,1)-WEEKDAY(DATE(Calendrier10ans,OptionCalendrier10mois,1),OptionJoursemaine)</f>
        <v>45789</v>
      </c>
      <c r="C133" s="11">
        <v>45790</v>
      </c>
      <c r="D133" s="11">
        <v>45791</v>
      </c>
      <c r="E133" s="11">
        <v>45792</v>
      </c>
      <c r="F133" s="11">
        <v>45793</v>
      </c>
      <c r="G133" s="11">
        <v>45794</v>
      </c>
      <c r="H133" s="12">
        <v>45795</v>
      </c>
    </row>
    <row r="134" spans="2:8" ht="119.25" customHeight="1" x14ac:dyDescent="0.3">
      <c r="B134" s="7" t="s">
        <v>113</v>
      </c>
      <c r="C134" s="7" t="s">
        <v>112</v>
      </c>
      <c r="D134" s="7"/>
      <c r="E134" s="7" t="s">
        <v>115</v>
      </c>
      <c r="F134" s="7" t="s">
        <v>114</v>
      </c>
      <c r="G134" s="7"/>
      <c r="H134" s="8"/>
    </row>
    <row r="135" spans="2:8" ht="16.5" customHeight="1" x14ac:dyDescent="0.3">
      <c r="B135" s="11">
        <f t="array" ref="B135:H135">Jours+22+DATE(Calendrier10ans,OptionCalendrier10mois,1)-WEEKDAY(DATE(Calendrier10ans,OptionCalendrier10mois,1),OptionJoursemaine)</f>
        <v>45796</v>
      </c>
      <c r="C135" s="11">
        <v>45797</v>
      </c>
      <c r="D135" s="11">
        <v>45798</v>
      </c>
      <c r="E135" s="11">
        <v>45799</v>
      </c>
      <c r="F135" s="11">
        <v>45800</v>
      </c>
      <c r="G135" s="11">
        <v>45801</v>
      </c>
      <c r="H135" s="12">
        <v>45802</v>
      </c>
    </row>
    <row r="136" spans="2:8" ht="115.5" customHeight="1" x14ac:dyDescent="0.3">
      <c r="B136" s="7" t="s">
        <v>116</v>
      </c>
      <c r="C136" s="7" t="s">
        <v>117</v>
      </c>
      <c r="D136" s="7"/>
      <c r="E136" s="7" t="s">
        <v>119</v>
      </c>
      <c r="F136" s="7" t="s">
        <v>118</v>
      </c>
      <c r="G136" s="7"/>
      <c r="H136" s="8"/>
    </row>
    <row r="137" spans="2:8" ht="16.5" customHeight="1" x14ac:dyDescent="0.3">
      <c r="B137" s="11">
        <f t="array" ref="B137:H137">Jours+29+DATE(Calendrier10ans,OptionCalendrier10mois,1)-WEEKDAY(DATE(Calendrier10ans,OptionCalendrier10mois,1),OptionJoursemaine)</f>
        <v>45803</v>
      </c>
      <c r="C137" s="11">
        <v>45804</v>
      </c>
      <c r="D137" s="11">
        <v>45805</v>
      </c>
      <c r="E137" s="11">
        <v>45806</v>
      </c>
      <c r="F137" s="11">
        <v>45807</v>
      </c>
      <c r="G137" s="11">
        <v>45808</v>
      </c>
      <c r="H137" s="12">
        <v>45809</v>
      </c>
    </row>
    <row r="138" spans="2:8" ht="120.75" customHeight="1" x14ac:dyDescent="0.3">
      <c r="B138" s="7" t="s">
        <v>121</v>
      </c>
      <c r="C138" s="7" t="s">
        <v>120</v>
      </c>
      <c r="D138" s="7"/>
      <c r="E138" s="7" t="s">
        <v>34</v>
      </c>
      <c r="F138" s="7" t="s">
        <v>107</v>
      </c>
      <c r="G138" s="7"/>
      <c r="H138" s="9"/>
    </row>
    <row r="139" spans="2:8" ht="16.5" customHeight="1" x14ac:dyDescent="0.3">
      <c r="B139" s="11">
        <f t="array" ref="B139:C139">Jours+36+DATE(Calendrier10ans,OptionCalendrier10mois,1)-WEEKDAY(DATE(Calendrier10ans,OptionCalendrier10mois,1),OptionJoursemaine)</f>
        <v>45810</v>
      </c>
      <c r="C139" s="11">
        <v>45811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3"/>
      <c r="E140" s="13"/>
      <c r="F140" s="13"/>
      <c r="G140" s="13"/>
      <c r="H140" s="13"/>
    </row>
    <row r="141" spans="2:8" ht="54" customHeight="1" x14ac:dyDescent="0.7">
      <c r="B141" s="1">
        <f>YEAR(DATE(Calendrier10ans,OptionCalendrier10mois+1,1))</f>
        <v>2025</v>
      </c>
      <c r="C141" s="16" t="str">
        <f>TEXT(DATE(Calendrier10ans,OptionCalendrier10mois+1,1),"mmmm")</f>
        <v>juin</v>
      </c>
      <c r="D141" s="16"/>
      <c r="E141" s="16"/>
      <c r="F141" s="6"/>
      <c r="G141" s="6"/>
      <c r="H141" s="2"/>
    </row>
    <row r="142" spans="2:8" ht="14.25" customHeight="1" x14ac:dyDescent="0.3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3">
      <c r="B143" s="11">
        <f t="array" ref="B143:H143">Jours+1+DATE(Calendrier11ans,OptionCalendrier11mois,1)-WEEKDAY(DATE(Calendrier11ans,OptionCalendrier11mois,1),OptionJoursemaine)</f>
        <v>45803</v>
      </c>
      <c r="C143" s="11">
        <v>45804</v>
      </c>
      <c r="D143" s="11">
        <v>45805</v>
      </c>
      <c r="E143" s="11">
        <v>45806</v>
      </c>
      <c r="F143" s="11">
        <v>45807</v>
      </c>
      <c r="G143" s="11">
        <v>45808</v>
      </c>
      <c r="H143" s="12">
        <v>45809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Jours+8+DATE(Calendrier11ans,OptionCalendrier11mois,1)-WEEKDAY(DATE(Calendrier11ans,OptionCalendrier11mois,1),OptionJoursemaine)</f>
        <v>45810</v>
      </c>
      <c r="C145" s="11">
        <v>45811</v>
      </c>
      <c r="D145" s="11">
        <v>45812</v>
      </c>
      <c r="E145" s="11">
        <v>45813</v>
      </c>
      <c r="F145" s="11">
        <v>45814</v>
      </c>
      <c r="G145" s="11">
        <v>45815</v>
      </c>
      <c r="H145" s="12">
        <v>45816</v>
      </c>
    </row>
    <row r="146" spans="2:8" ht="80.25" customHeight="1" x14ac:dyDescent="0.3">
      <c r="B146" s="7" t="s">
        <v>125</v>
      </c>
      <c r="C146" s="7" t="s">
        <v>126</v>
      </c>
      <c r="D146" s="7"/>
      <c r="E146" s="7" t="s">
        <v>127</v>
      </c>
      <c r="F146" s="7" t="s">
        <v>122</v>
      </c>
      <c r="G146" s="7"/>
      <c r="H146" s="8"/>
    </row>
    <row r="147" spans="2:8" ht="16.5" customHeight="1" x14ac:dyDescent="0.3">
      <c r="B147" s="11">
        <f t="array" ref="B147:H147">Jours+15+DATE(Calendrier11ans,OptionCalendrier11mois,1)-WEEKDAY(DATE(Calendrier11ans,OptionCalendrier11mois,1),OptionJoursemaine)</f>
        <v>45817</v>
      </c>
      <c r="C147" s="11">
        <v>45818</v>
      </c>
      <c r="D147" s="11">
        <v>45819</v>
      </c>
      <c r="E147" s="11">
        <v>45820</v>
      </c>
      <c r="F147" s="11">
        <v>45821</v>
      </c>
      <c r="G147" s="11">
        <v>45822</v>
      </c>
      <c r="H147" s="12">
        <v>45823</v>
      </c>
    </row>
    <row r="148" spans="2:8" ht="90" customHeight="1" x14ac:dyDescent="0.3">
      <c r="B148" s="7" t="s">
        <v>34</v>
      </c>
      <c r="C148" s="7" t="s">
        <v>128</v>
      </c>
      <c r="D148" s="7"/>
      <c r="E148" s="7" t="s">
        <v>129</v>
      </c>
      <c r="F148" s="7" t="s">
        <v>130</v>
      </c>
      <c r="G148" s="7"/>
      <c r="H148" s="8"/>
    </row>
    <row r="149" spans="2:8" ht="16.5" customHeight="1" x14ac:dyDescent="0.3">
      <c r="B149" s="11">
        <f t="array" ref="B149:H149">Jours+22+DATE(Calendrier11ans,OptionCalendrier11mois,1)-WEEKDAY(DATE(Calendrier11ans,OptionCalendrier11mois,1),OptionJoursemaine)</f>
        <v>45824</v>
      </c>
      <c r="C149" s="11">
        <v>45825</v>
      </c>
      <c r="D149" s="11">
        <v>45826</v>
      </c>
      <c r="E149" s="11">
        <v>45827</v>
      </c>
      <c r="F149" s="11">
        <v>45828</v>
      </c>
      <c r="G149" s="11">
        <v>45829</v>
      </c>
      <c r="H149" s="12">
        <v>45830</v>
      </c>
    </row>
    <row r="150" spans="2:8" ht="105" customHeight="1" x14ac:dyDescent="0.3">
      <c r="B150" s="7" t="s">
        <v>131</v>
      </c>
      <c r="C150" s="7" t="s">
        <v>132</v>
      </c>
      <c r="D150" s="7"/>
      <c r="E150" s="7" t="s">
        <v>134</v>
      </c>
      <c r="F150" s="7" t="s">
        <v>133</v>
      </c>
      <c r="G150" s="7"/>
      <c r="H150" s="8"/>
    </row>
    <row r="151" spans="2:8" ht="16.5" customHeight="1" x14ac:dyDescent="0.3">
      <c r="B151" s="11">
        <f t="array" ref="B151:H151">Jours+29+DATE(Calendrier11ans,OptionCalendrier11mois,1)-WEEKDAY(DATE(Calendrier11ans,OptionCalendrier11mois,1),OptionJoursemaine)</f>
        <v>45831</v>
      </c>
      <c r="C151" s="11">
        <v>45832</v>
      </c>
      <c r="D151" s="11">
        <v>45833</v>
      </c>
      <c r="E151" s="11">
        <v>45834</v>
      </c>
      <c r="F151" s="11">
        <v>45835</v>
      </c>
      <c r="G151" s="11">
        <v>45836</v>
      </c>
      <c r="H151" s="12">
        <v>45837</v>
      </c>
    </row>
    <row r="152" spans="2:8" ht="57" customHeight="1" x14ac:dyDescent="0.3">
      <c r="B152" s="7" t="s">
        <v>135</v>
      </c>
      <c r="C152" s="7" t="s">
        <v>135</v>
      </c>
      <c r="D152" s="7"/>
      <c r="E152" s="7" t="s">
        <v>135</v>
      </c>
      <c r="F152" s="7" t="s">
        <v>135</v>
      </c>
      <c r="G152" s="7"/>
      <c r="H152" s="9"/>
    </row>
    <row r="153" spans="2:8" ht="16.5" customHeight="1" x14ac:dyDescent="0.3">
      <c r="B153" s="11">
        <f t="array" ref="B153:C153">Jours+36+DATE(Calendrier11ans,OptionCalendrier11mois,1)-WEEKDAY(DATE(Calendrier11ans,OptionCalendrier11mois,1),OptionJoursemaine)</f>
        <v>45838</v>
      </c>
      <c r="C153" s="11">
        <v>45839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 t="s">
        <v>136</v>
      </c>
      <c r="C154" s="7"/>
      <c r="D154" s="13"/>
      <c r="E154" s="13"/>
      <c r="F154" s="13"/>
      <c r="G154" s="13"/>
      <c r="H154" s="13"/>
    </row>
    <row r="155" spans="2:8" ht="54" customHeight="1" x14ac:dyDescent="0.7">
      <c r="B155" s="1">
        <f>YEAR(DATE(Calendrier11ans,OptionCalendrier11mois+1,1))</f>
        <v>2025</v>
      </c>
      <c r="C155" s="16" t="str">
        <f>TEXT(DATE(Calendrier11ans,OptionCalendrier11mois+1,1),"mmmm")</f>
        <v>juillet</v>
      </c>
      <c r="D155" s="16"/>
      <c r="E155" s="16"/>
      <c r="F155" s="6"/>
      <c r="G155" s="6"/>
      <c r="H155" s="2"/>
    </row>
    <row r="156" spans="2:8" ht="14.25" customHeight="1" x14ac:dyDescent="0.3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3">
      <c r="B157" s="11">
        <f t="array" ref="B157:H157">Jours+1+DATE(Calendrier12ans,OptionCalendrier12mois,1)-WEEKDAY(DATE(Calendrier12ans,OptionCalendrier12mois,1),OptionJoursemaine)</f>
        <v>45838</v>
      </c>
      <c r="C157" s="11">
        <v>45839</v>
      </c>
      <c r="D157" s="11">
        <v>45840</v>
      </c>
      <c r="E157" s="11">
        <v>45841</v>
      </c>
      <c r="F157" s="11">
        <v>45842</v>
      </c>
      <c r="G157" s="11">
        <v>45843</v>
      </c>
      <c r="H157" s="12">
        <v>45844</v>
      </c>
    </row>
    <row r="158" spans="2:8" ht="56.25" customHeight="1" x14ac:dyDescent="0.3">
      <c r="B158" s="7"/>
      <c r="C158" s="7" t="s">
        <v>123</v>
      </c>
      <c r="D158" s="7"/>
      <c r="E158" s="7" t="s">
        <v>124</v>
      </c>
      <c r="F158" s="7"/>
      <c r="G158" s="7"/>
      <c r="H158" s="8"/>
    </row>
    <row r="159" spans="2:8" ht="16.5" customHeight="1" x14ac:dyDescent="0.3">
      <c r="B159" s="11">
        <f t="array" ref="B159:H159">Jours+8+DATE(Calendrier12ans,OptionCalendrier12mois,1)-WEEKDAY(DATE(Calendrier12ans,OptionCalendrier12mois,1),OptionJoursemaine)</f>
        <v>45845</v>
      </c>
      <c r="C159" s="11">
        <v>45846</v>
      </c>
      <c r="D159" s="11">
        <v>45847</v>
      </c>
      <c r="E159" s="11">
        <v>45848</v>
      </c>
      <c r="F159" s="11">
        <v>45849</v>
      </c>
      <c r="G159" s="11">
        <v>45850</v>
      </c>
      <c r="H159" s="12">
        <v>45851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Jours+15+DATE(Calendrier12ans,OptionCalendrier12mois,1)-WEEKDAY(DATE(Calendrier12ans,OptionCalendrier12mois,1),OptionJoursemaine)</f>
        <v>45852</v>
      </c>
      <c r="C161" s="11">
        <v>45853</v>
      </c>
      <c r="D161" s="11">
        <v>45854</v>
      </c>
      <c r="E161" s="11">
        <v>45855</v>
      </c>
      <c r="F161" s="11">
        <v>45856</v>
      </c>
      <c r="G161" s="11">
        <v>45857</v>
      </c>
      <c r="H161" s="12">
        <v>45858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Jours+22+DATE(Calendrier12ans,OptionCalendrier12mois,1)-WEEKDAY(DATE(Calendrier12ans,OptionCalendrier12mois,1),OptionJoursemaine)</f>
        <v>45859</v>
      </c>
      <c r="C163" s="11">
        <v>45860</v>
      </c>
      <c r="D163" s="11">
        <v>45861</v>
      </c>
      <c r="E163" s="11">
        <v>45862</v>
      </c>
      <c r="F163" s="11">
        <v>45863</v>
      </c>
      <c r="G163" s="11">
        <v>45864</v>
      </c>
      <c r="H163" s="12">
        <v>45865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Jours+29+DATE(Calendrier12ans,OptionCalendrier12mois,1)-WEEKDAY(DATE(Calendrier12ans,OptionCalendrier12mois,1),OptionJoursemaine)</f>
        <v>45866</v>
      </c>
      <c r="C165" s="11">
        <v>45867</v>
      </c>
      <c r="D165" s="11">
        <v>45868</v>
      </c>
      <c r="E165" s="11">
        <v>45869</v>
      </c>
      <c r="F165" s="11">
        <v>45870</v>
      </c>
      <c r="G165" s="11">
        <v>45871</v>
      </c>
      <c r="H165" s="12">
        <v>45872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Jours+36+DATE(Calendrier12ans,OptionCalendrier12mois,1)-WEEKDAY(DATE(Calendrier12ans,OptionCalendrier12mois,1),OptionJoursemaine)</f>
        <v>45873</v>
      </c>
      <c r="C167" s="11">
        <v>45874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disablePrompts="1"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2025-06-20T14:22:40Z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